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195" windowWidth="11340" windowHeight="9345" activeTab="0"/>
  </bookViews>
  <sheets>
    <sheet name="Rachunek" sheetId="1" r:id="rId1"/>
    <sheet name="Dane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robertn</author>
  </authors>
  <commentList>
    <comment ref="K28" authorId="0">
      <text>
        <r>
          <rPr>
            <sz val="8"/>
            <rFont val="Tahoma"/>
            <family val="0"/>
          </rPr>
          <t>Tu wpisz kwotę brutto umowy</t>
        </r>
      </text>
    </comment>
  </commentList>
</comments>
</file>

<file path=xl/sharedStrings.xml><?xml version="1.0" encoding="utf-8"?>
<sst xmlns="http://schemas.openxmlformats.org/spreadsheetml/2006/main" count="65" uniqueCount="50">
  <si>
    <t>jeżeli "naście"</t>
  </si>
  <si>
    <t>0-5</t>
  </si>
  <si>
    <t>6-9</t>
  </si>
  <si>
    <t>dodatek</t>
  </si>
  <si>
    <t>sumuj te ciągi</t>
  </si>
  <si>
    <t>Słownie:</t>
  </si>
  <si>
    <t>RACHUNEK DO UMOWY ZLECENIA</t>
  </si>
  <si>
    <t xml:space="preserve">Wystawiony w </t>
  </si>
  <si>
    <t>Dnia</t>
  </si>
  <si>
    <t>Przez zleceniobiercę</t>
  </si>
  <si>
    <t>Zamieszkałego w</t>
  </si>
  <si>
    <t>Legitymującego się dowodem osobistym seria i numer</t>
  </si>
  <si>
    <t>, przy ul.</t>
  </si>
  <si>
    <t>Wydanym przez</t>
  </si>
  <si>
    <t>Numer NIP</t>
  </si>
  <si>
    <t>Numer PESEL</t>
  </si>
  <si>
    <t>Data i miejsce urodzenia</t>
  </si>
  <si>
    <t>Imiona rodziców</t>
  </si>
  <si>
    <t>Urząd Skarbowy</t>
  </si>
  <si>
    <t>Dla zleceniodawcy</t>
  </si>
  <si>
    <t>(imię i nazwisko)</t>
  </si>
  <si>
    <t>(nazwa)</t>
  </si>
  <si>
    <t>Z siedzibą w</t>
  </si>
  <si>
    <t>Reprezentowanego przez</t>
  </si>
  <si>
    <t>(zamawiający osobiście lub osoba upoważniona do reprezentacji)</t>
  </si>
  <si>
    <t>Na podstawie umowy zlecenia z dnia</t>
  </si>
  <si>
    <t>proszę o wypłacenie kwoty</t>
  </si>
  <si>
    <t>(Słownie</t>
  </si>
  <si>
    <t>) brutto</t>
  </si>
  <si>
    <t>Tutułem wykonania</t>
  </si>
  <si>
    <t>Kwota brutto</t>
  </si>
  <si>
    <t>Koszty uzyskania przychodu</t>
  </si>
  <si>
    <t>Składki na ubezpieczenia społeczne</t>
  </si>
  <si>
    <t>Emerytalne</t>
  </si>
  <si>
    <t>Rentowe</t>
  </si>
  <si>
    <t>Chorobowe</t>
  </si>
  <si>
    <t>W tym:</t>
  </si>
  <si>
    <t>Podstawa opodatkowania</t>
  </si>
  <si>
    <t>Zaliczka na podatek dochodowy (18% podstawy)</t>
  </si>
  <si>
    <t>Składka na ubezpieczenie zdrowotne - odliczona</t>
  </si>
  <si>
    <t>Składka na ubezpieczenie zdrowotne - potrącona</t>
  </si>
  <si>
    <t>Zaliczka wpłacona do urzędu skarbowego</t>
  </si>
  <si>
    <t>Kwota do wypłaty</t>
  </si>
  <si>
    <t>TAK</t>
  </si>
  <si>
    <t>NIE</t>
  </si>
  <si>
    <t>Kwota do wypłaty słownie</t>
  </si>
  <si>
    <t>Akceptuę kwotę do wypłaty</t>
  </si>
  <si>
    <t>Akceptuję kwotę do wypłaty słownie</t>
  </si>
  <si>
    <t>podpis wykonawcy</t>
  </si>
  <si>
    <t>podpis zamawiającego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</si>
</sst>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_-* #,##0.000\ &quot;zł&quot;_-;\-* #,##0.000\ &quot;zł&quot;_-;_-* &quot;-&quot;???\ &quot;zł&quot;_-;_-@_-"/>
    <numFmt numFmtId="170" formatCode="000\-000\-00\-00"/>
    <numFmt numFmtId="171" formatCode="[$-415]d\ mmmm\ yyyy"/>
    <numFmt numFmtId="172" formatCode="00\-000"/>
    <numFmt numFmtId="173" formatCode="#,##0.00_ ;\-#,##0.00\ "/>
    <numFmt numFmtId="174" formatCode="00000000000"/>
    <numFmt numFmtId="175" formatCode="yyyy/mm/dd;@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sz val="12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"/>
      <family val="0"/>
    </font>
    <font>
      <sz val="14"/>
      <name val="Arial"/>
      <family val="2"/>
    </font>
    <font>
      <sz val="9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 quotePrefix="1">
      <alignment horizontal="center"/>
    </xf>
    <xf numFmtId="16" fontId="1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9" fontId="4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3" fontId="0" fillId="0" borderId="0" xfId="60" applyNumberFormat="1" applyFont="1" applyBorder="1" applyAlignment="1" applyProtection="1">
      <alignment wrapText="1"/>
      <protection/>
    </xf>
    <xf numFmtId="168" fontId="0" fillId="0" borderId="0" xfId="60" applyNumberFormat="1" applyFont="1" applyBorder="1" applyAlignment="1" applyProtection="1">
      <alignment/>
      <protection/>
    </xf>
    <xf numFmtId="49" fontId="0" fillId="0" borderId="0" xfId="60" applyNumberFormat="1" applyFont="1" applyBorder="1" applyAlignment="1" applyProtection="1">
      <alignment horizontal="center"/>
      <protection/>
    </xf>
    <xf numFmtId="43" fontId="0" fillId="0" borderId="0" xfId="60" applyNumberFormat="1" applyFont="1" applyBorder="1" applyAlignment="1" applyProtection="1">
      <alignment/>
      <protection/>
    </xf>
    <xf numFmtId="9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/>
      <protection/>
    </xf>
    <xf numFmtId="44" fontId="0" fillId="0" borderId="0" xfId="60" applyFont="1" applyBorder="1" applyAlignment="1" applyProtection="1">
      <alignment horizontal="center"/>
      <protection/>
    </xf>
    <xf numFmtId="43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3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175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wrapText="1"/>
      <protection/>
    </xf>
    <xf numFmtId="43" fontId="6" fillId="0" borderId="0" xfId="60" applyNumberFormat="1" applyFont="1" applyBorder="1" applyAlignment="1" applyProtection="1">
      <alignment/>
      <protection/>
    </xf>
    <xf numFmtId="175" fontId="0" fillId="33" borderId="0" xfId="0" applyNumberFormat="1" applyFill="1" applyBorder="1" applyAlignment="1" applyProtection="1">
      <alignment/>
      <protection locked="0"/>
    </xf>
    <xf numFmtId="9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10" fontId="0" fillId="0" borderId="11" xfId="0" applyNumberForma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0" fontId="0" fillId="0" borderId="13" xfId="60" applyNumberFormat="1" applyFont="1" applyBorder="1" applyAlignment="1" applyProtection="1">
      <alignment/>
      <protection/>
    </xf>
    <xf numFmtId="44" fontId="4" fillId="33" borderId="0" xfId="60" applyFont="1" applyFill="1" applyBorder="1" applyAlignment="1" applyProtection="1">
      <alignment/>
      <protection locked="0"/>
    </xf>
    <xf numFmtId="44" fontId="4" fillId="0" borderId="0" xfId="60" applyFont="1" applyBorder="1" applyAlignment="1" applyProtection="1">
      <alignment horizontal="left"/>
      <protection/>
    </xf>
    <xf numFmtId="43" fontId="9" fillId="0" borderId="14" xfId="0" applyNumberFormat="1" applyFont="1" applyBorder="1" applyAlignment="1" applyProtection="1">
      <alignment/>
      <protection/>
    </xf>
    <xf numFmtId="44" fontId="7" fillId="0" borderId="14" xfId="60" applyFont="1" applyBorder="1" applyAlignment="1" applyProtection="1">
      <alignment/>
      <protection/>
    </xf>
    <xf numFmtId="44" fontId="7" fillId="0" borderId="14" xfId="60" applyNumberFormat="1" applyFont="1" applyBorder="1" applyAlignment="1" applyProtection="1">
      <alignment/>
      <protection/>
    </xf>
    <xf numFmtId="44" fontId="7" fillId="0" borderId="14" xfId="60" applyFont="1" applyFill="1" applyBorder="1" applyAlignment="1" applyProtection="1">
      <alignment/>
      <protection/>
    </xf>
    <xf numFmtId="44" fontId="7" fillId="0" borderId="14" xfId="60" applyFont="1" applyBorder="1" applyAlignment="1" applyProtection="1">
      <alignment horizontal="center"/>
      <protection/>
    </xf>
    <xf numFmtId="44" fontId="9" fillId="0" borderId="14" xfId="6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68" fontId="0" fillId="0" borderId="15" xfId="0" applyNumberFormat="1" applyBorder="1" applyAlignment="1" applyProtection="1">
      <alignment/>
      <protection/>
    </xf>
    <xf numFmtId="44" fontId="0" fillId="0" borderId="15" xfId="60" applyFont="1" applyBorder="1" applyAlignment="1" applyProtection="1">
      <alignment horizontal="center"/>
      <protection/>
    </xf>
    <xf numFmtId="43" fontId="0" fillId="0" borderId="15" xfId="6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43" fontId="0" fillId="0" borderId="19" xfId="60" applyNumberFormat="1" applyFont="1" applyBorder="1" applyAlignment="1" applyProtection="1">
      <alignment/>
      <protection/>
    </xf>
    <xf numFmtId="43" fontId="9" fillId="0" borderId="15" xfId="60" applyNumberFormat="1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 hidden="1" locked="0"/>
    </xf>
    <xf numFmtId="166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3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3" fontId="0" fillId="0" borderId="13" xfId="60" applyNumberFormat="1" applyFont="1" applyBorder="1" applyAlignment="1" applyProtection="1">
      <alignment/>
      <protection/>
    </xf>
    <xf numFmtId="43" fontId="17" fillId="0" borderId="0" xfId="0" applyNumberFormat="1" applyFont="1" applyBorder="1" applyAlignment="1" applyProtection="1">
      <alignment/>
      <protection hidden="1"/>
    </xf>
    <xf numFmtId="42" fontId="7" fillId="0" borderId="14" xfId="60" applyNumberFormat="1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44" fontId="15" fillId="0" borderId="0" xfId="60" applyFont="1" applyBorder="1" applyAlignment="1" applyProtection="1">
      <alignment horizontal="center" vertical="top"/>
      <protection/>
    </xf>
    <xf numFmtId="43" fontId="0" fillId="33" borderId="0" xfId="6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3" fontId="15" fillId="0" borderId="0" xfId="60" applyNumberFormat="1" applyFont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left"/>
      <protection locked="0"/>
    </xf>
    <xf numFmtId="170" fontId="6" fillId="33" borderId="0" xfId="0" applyNumberFormat="1" applyFont="1" applyFill="1" applyBorder="1" applyAlignment="1" applyProtection="1">
      <alignment horizontal="center"/>
      <protection locked="0"/>
    </xf>
    <xf numFmtId="170" fontId="4" fillId="33" borderId="0" xfId="0" applyNumberFormat="1" applyFont="1" applyFill="1" applyAlignment="1" applyProtection="1">
      <alignment horizontal="left"/>
      <protection locked="0"/>
    </xf>
    <xf numFmtId="174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left"/>
      <protection/>
    </xf>
    <xf numFmtId="43" fontId="0" fillId="0" borderId="0" xfId="60" applyNumberFormat="1" applyFont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center"/>
      <protection/>
    </xf>
    <xf numFmtId="43" fontId="0" fillId="0" borderId="10" xfId="0" applyNumberFormat="1" applyBorder="1" applyAlignment="1" applyProtection="1">
      <alignment horizontal="center"/>
      <protection/>
    </xf>
    <xf numFmtId="43" fontId="0" fillId="0" borderId="20" xfId="0" applyNumberForma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wrapText="1"/>
      <protection/>
    </xf>
    <xf numFmtId="0" fontId="7" fillId="0" borderId="15" xfId="0" applyFont="1" applyBorder="1" applyAlignment="1" applyProtection="1">
      <alignment wrapText="1"/>
      <protection/>
    </xf>
    <xf numFmtId="14" fontId="9" fillId="0" borderId="12" xfId="0" applyNumberFormat="1" applyFont="1" applyBorder="1" applyAlignment="1" applyProtection="1">
      <alignment horizontal="left"/>
      <protection/>
    </xf>
    <xf numFmtId="14" fontId="9" fillId="0" borderId="11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61"/>
  <sheetViews>
    <sheetView tabSelected="1" zoomScalePageLayoutView="0" workbookViewId="0" topLeftCell="A29">
      <selection activeCell="K35" sqref="K35"/>
    </sheetView>
  </sheetViews>
  <sheetFormatPr defaultColWidth="9.140625" defaultRowHeight="12.75"/>
  <cols>
    <col min="1" max="1" width="1.57421875" style="11" customWidth="1"/>
    <col min="2" max="2" width="5.28125" style="11" customWidth="1"/>
    <col min="3" max="3" width="11.57421875" style="11" customWidth="1"/>
    <col min="4" max="4" width="7.8515625" style="11" customWidth="1"/>
    <col min="5" max="5" width="10.00390625" style="11" customWidth="1"/>
    <col min="6" max="6" width="15.421875" style="11" bestFit="1" customWidth="1"/>
    <col min="7" max="7" width="10.7109375" style="11" customWidth="1"/>
    <col min="8" max="8" width="13.421875" style="12" customWidth="1"/>
    <col min="9" max="9" width="9.00390625" style="11" customWidth="1"/>
    <col min="10" max="10" width="18.28125" style="11" customWidth="1"/>
    <col min="11" max="11" width="18.57421875" style="11" customWidth="1"/>
    <col min="12" max="12" width="9.140625" style="11" customWidth="1"/>
    <col min="13" max="13" width="11.57421875" style="11" customWidth="1"/>
    <col min="14" max="14" width="9.140625" style="11" customWidth="1"/>
    <col min="15" max="15" width="11.57421875" style="11" customWidth="1"/>
    <col min="16" max="16384" width="9.140625" style="11" customWidth="1"/>
  </cols>
  <sheetData>
    <row r="1" spans="2:11" ht="43.5" customHeight="1">
      <c r="B1" s="110" t="s">
        <v>6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>
      <c r="A2" s="13"/>
      <c r="C2" s="14" t="s">
        <v>7</v>
      </c>
      <c r="D2" s="15"/>
      <c r="E2" s="113"/>
      <c r="F2" s="113"/>
      <c r="G2" s="113"/>
      <c r="H2" s="113"/>
      <c r="J2" s="14" t="s">
        <v>8</v>
      </c>
      <c r="K2" s="37">
        <f ca="1">NOW()</f>
        <v>42439.7537181713</v>
      </c>
    </row>
    <row r="3" spans="2:15" ht="21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O3" s="18"/>
    </row>
    <row r="4" spans="2:15" ht="19.5" customHeight="1">
      <c r="B4" s="16"/>
      <c r="C4" s="107" t="s">
        <v>9</v>
      </c>
      <c r="D4" s="107"/>
      <c r="E4" s="107"/>
      <c r="F4" s="108"/>
      <c r="G4" s="108"/>
      <c r="H4" s="108"/>
      <c r="I4" s="108"/>
      <c r="J4" s="108"/>
      <c r="K4" s="20"/>
      <c r="O4" s="21"/>
    </row>
    <row r="5" spans="2:15" ht="15.75" customHeight="1">
      <c r="B5" s="16"/>
      <c r="C5" s="19"/>
      <c r="D5" s="19"/>
      <c r="E5" s="19"/>
      <c r="F5" s="22"/>
      <c r="G5" s="109" t="s">
        <v>20</v>
      </c>
      <c r="H5" s="109"/>
      <c r="I5" s="109"/>
      <c r="J5" s="22"/>
      <c r="K5" s="22"/>
      <c r="O5" s="21"/>
    </row>
    <row r="6" spans="2:15" ht="15.75" customHeight="1">
      <c r="B6" s="16"/>
      <c r="C6" s="99" t="s">
        <v>10</v>
      </c>
      <c r="D6" s="99"/>
      <c r="E6" s="95"/>
      <c r="F6" s="95"/>
      <c r="G6" s="95"/>
      <c r="H6" s="95"/>
      <c r="I6" s="19" t="s">
        <v>12</v>
      </c>
      <c r="J6" s="95"/>
      <c r="K6" s="95"/>
      <c r="O6" s="21"/>
    </row>
    <row r="7" spans="2:15" ht="6" customHeight="1">
      <c r="B7" s="23"/>
      <c r="C7" s="23"/>
      <c r="D7" s="23"/>
      <c r="E7" s="24"/>
      <c r="F7" s="24"/>
      <c r="G7" s="24"/>
      <c r="H7" s="16"/>
      <c r="I7" s="23"/>
      <c r="J7" s="23"/>
      <c r="K7" s="23"/>
      <c r="O7" s="21"/>
    </row>
    <row r="8" spans="1:15" ht="15">
      <c r="A8" s="13"/>
      <c r="B8" s="23"/>
      <c r="C8" s="36" t="s">
        <v>11</v>
      </c>
      <c r="D8" s="25"/>
      <c r="E8" s="24"/>
      <c r="F8" s="24"/>
      <c r="G8" s="24"/>
      <c r="H8" s="24"/>
      <c r="I8" s="111"/>
      <c r="J8" s="111"/>
      <c r="K8" s="23"/>
      <c r="O8" s="21"/>
    </row>
    <row r="9" spans="2:15" ht="6" customHeight="1">
      <c r="B9" s="23"/>
      <c r="D9" s="26"/>
      <c r="E9" s="26"/>
      <c r="F9" s="26"/>
      <c r="G9" s="26"/>
      <c r="H9" s="26"/>
      <c r="I9" s="26"/>
      <c r="J9" s="26"/>
      <c r="K9" s="26"/>
      <c r="O9" s="21"/>
    </row>
    <row r="10" spans="2:15" ht="15">
      <c r="B10" s="23"/>
      <c r="C10" s="36" t="s">
        <v>13</v>
      </c>
      <c r="D10" s="26"/>
      <c r="E10" s="111"/>
      <c r="F10" s="111"/>
      <c r="G10" s="111"/>
      <c r="H10" s="111"/>
      <c r="I10" s="111"/>
      <c r="J10" s="111"/>
      <c r="K10" s="26"/>
      <c r="O10" s="15"/>
    </row>
    <row r="11" spans="2:11" ht="6" customHeight="1">
      <c r="B11" s="23"/>
      <c r="C11" s="23"/>
      <c r="D11" s="26"/>
      <c r="E11" s="26"/>
      <c r="F11" s="26"/>
      <c r="G11" s="26"/>
      <c r="H11" s="26"/>
      <c r="I11" s="26"/>
      <c r="J11" s="26"/>
      <c r="K11" s="26"/>
    </row>
    <row r="12" spans="2:11" ht="15">
      <c r="B12" s="23"/>
      <c r="C12" s="36" t="s">
        <v>14</v>
      </c>
      <c r="D12" s="38"/>
      <c r="E12" s="112"/>
      <c r="F12" s="112"/>
      <c r="G12" s="26"/>
      <c r="H12" s="26"/>
      <c r="I12" s="26"/>
      <c r="J12" s="26"/>
      <c r="K12" s="26"/>
    </row>
    <row r="13" spans="2:11" ht="6" customHeight="1">
      <c r="B13" s="23"/>
      <c r="C13" s="23"/>
      <c r="D13" s="23"/>
      <c r="E13" s="23"/>
      <c r="F13" s="23"/>
      <c r="G13" s="23"/>
      <c r="H13" s="16"/>
      <c r="I13" s="23"/>
      <c r="J13" s="23"/>
      <c r="K13" s="23"/>
    </row>
    <row r="14" spans="2:11" ht="15.75" customHeight="1">
      <c r="B14" s="23"/>
      <c r="C14" s="39" t="s">
        <v>15</v>
      </c>
      <c r="D14" s="27"/>
      <c r="E14" s="114"/>
      <c r="F14" s="114"/>
      <c r="G14" s="27"/>
      <c r="H14" s="28"/>
      <c r="I14" s="28"/>
      <c r="J14" s="23"/>
      <c r="K14" s="23"/>
    </row>
    <row r="15" spans="2:11" ht="6" customHeight="1">
      <c r="B15" s="23"/>
      <c r="C15" s="23"/>
      <c r="D15" s="29"/>
      <c r="E15" s="29"/>
      <c r="F15" s="30"/>
      <c r="G15" s="30"/>
      <c r="H15" s="28"/>
      <c r="I15" s="28"/>
      <c r="J15" s="23"/>
      <c r="K15" s="23"/>
    </row>
    <row r="16" spans="2:11" ht="16.5" customHeight="1">
      <c r="B16" s="23"/>
      <c r="C16" s="39" t="s">
        <v>16</v>
      </c>
      <c r="D16" s="23"/>
      <c r="E16" s="31"/>
      <c r="F16" s="55"/>
      <c r="G16" s="103"/>
      <c r="H16" s="103"/>
      <c r="I16" s="103"/>
      <c r="J16" s="103"/>
      <c r="K16" s="23"/>
    </row>
    <row r="17" spans="2:11" ht="6" customHeight="1">
      <c r="B17" s="23"/>
      <c r="C17" s="23"/>
      <c r="D17" s="26"/>
      <c r="E17" s="26"/>
      <c r="F17" s="26"/>
      <c r="G17" s="26"/>
      <c r="H17" s="26"/>
      <c r="I17" s="26"/>
      <c r="J17" s="26"/>
      <c r="K17" s="26"/>
    </row>
    <row r="18" spans="2:11" ht="15" customHeight="1">
      <c r="B18" s="23"/>
      <c r="C18" s="36" t="s">
        <v>17</v>
      </c>
      <c r="D18" s="26"/>
      <c r="E18" s="104"/>
      <c r="F18" s="104"/>
      <c r="G18" s="104"/>
      <c r="H18" s="104"/>
      <c r="I18" s="104"/>
      <c r="J18" s="104"/>
      <c r="K18" s="26"/>
    </row>
    <row r="19" spans="2:11" ht="6" customHeight="1">
      <c r="B19" s="51"/>
      <c r="C19" s="52"/>
      <c r="D19" s="52"/>
      <c r="E19" s="52"/>
      <c r="F19" s="52"/>
      <c r="G19" s="52"/>
      <c r="H19" s="53"/>
      <c r="I19" s="52"/>
      <c r="J19" s="52"/>
      <c r="K19" s="52"/>
    </row>
    <row r="20" spans="2:12" ht="16.5" customHeight="1">
      <c r="B20" s="54"/>
      <c r="C20" s="105" t="s">
        <v>18</v>
      </c>
      <c r="D20" s="105"/>
      <c r="E20" s="106"/>
      <c r="F20" s="106"/>
      <c r="G20" s="106"/>
      <c r="H20" s="106"/>
      <c r="I20" s="106"/>
      <c r="J20" s="106"/>
      <c r="K20" s="56"/>
      <c r="L20" s="32"/>
    </row>
    <row r="21" spans="2:12" ht="21.75" customHeight="1">
      <c r="B21" s="32"/>
      <c r="C21" s="101"/>
      <c r="D21" s="101"/>
      <c r="E21" s="101"/>
      <c r="F21" s="41"/>
      <c r="G21" s="42"/>
      <c r="H21" s="43"/>
      <c r="I21" s="44"/>
      <c r="J21" s="45"/>
      <c r="K21" s="44"/>
      <c r="L21" s="32"/>
    </row>
    <row r="22" spans="2:12" ht="15" customHeight="1">
      <c r="B22" s="32"/>
      <c r="C22" s="100" t="s">
        <v>19</v>
      </c>
      <c r="D22" s="100"/>
      <c r="E22" s="100"/>
      <c r="F22" s="97"/>
      <c r="G22" s="97"/>
      <c r="H22" s="97"/>
      <c r="I22" s="97"/>
      <c r="J22" s="97"/>
      <c r="K22" s="97"/>
      <c r="L22" s="32"/>
    </row>
    <row r="23" spans="2:11" ht="15" customHeight="1">
      <c r="B23" s="32"/>
      <c r="C23" s="101"/>
      <c r="D23" s="101"/>
      <c r="E23" s="101"/>
      <c r="F23" s="41"/>
      <c r="G23" s="46"/>
      <c r="H23" s="96" t="s">
        <v>21</v>
      </c>
      <c r="I23" s="96"/>
      <c r="J23" s="45"/>
      <c r="K23" s="44"/>
    </row>
    <row r="24" spans="2:11" ht="15" customHeight="1">
      <c r="B24" s="32"/>
      <c r="C24" s="99" t="s">
        <v>22</v>
      </c>
      <c r="D24" s="99"/>
      <c r="E24" s="95"/>
      <c r="F24" s="95"/>
      <c r="G24" s="95"/>
      <c r="H24" s="95"/>
      <c r="I24" s="19" t="s">
        <v>12</v>
      </c>
      <c r="J24" s="95"/>
      <c r="K24" s="95"/>
    </row>
    <row r="25" spans="2:11" ht="15" customHeight="1">
      <c r="B25" s="32"/>
      <c r="C25" s="101"/>
      <c r="D25" s="101"/>
      <c r="E25" s="101"/>
      <c r="F25" s="41"/>
      <c r="G25" s="46"/>
      <c r="H25" s="47"/>
      <c r="I25" s="44"/>
      <c r="J25" s="45"/>
      <c r="K25" s="44"/>
    </row>
    <row r="26" spans="2:11" ht="15" customHeight="1">
      <c r="B26" s="32"/>
      <c r="C26" s="115" t="s">
        <v>23</v>
      </c>
      <c r="D26" s="115"/>
      <c r="E26" s="115"/>
      <c r="F26" s="97"/>
      <c r="G26" s="97"/>
      <c r="H26" s="97"/>
      <c r="I26" s="97"/>
      <c r="J26" s="97"/>
      <c r="K26" s="97"/>
    </row>
    <row r="27" spans="2:11" ht="16.5" customHeight="1">
      <c r="B27" s="32"/>
      <c r="C27" s="101"/>
      <c r="D27" s="101"/>
      <c r="E27" s="101"/>
      <c r="F27" s="102" t="s">
        <v>24</v>
      </c>
      <c r="G27" s="102"/>
      <c r="H27" s="102"/>
      <c r="I27" s="102"/>
      <c r="J27" s="102"/>
      <c r="K27" s="102"/>
    </row>
    <row r="28" spans="2:11" ht="15" customHeight="1">
      <c r="B28" s="32"/>
      <c r="C28" s="98" t="s">
        <v>25</v>
      </c>
      <c r="D28" s="98"/>
      <c r="E28" s="98"/>
      <c r="F28" s="98"/>
      <c r="G28" s="59"/>
      <c r="I28" s="71" t="s">
        <v>26</v>
      </c>
      <c r="J28" s="45"/>
      <c r="K28" s="70">
        <v>1000</v>
      </c>
    </row>
    <row r="29" spans="2:11" ht="6" customHeight="1">
      <c r="B29" s="32"/>
      <c r="C29" s="101"/>
      <c r="D29" s="101"/>
      <c r="E29" s="101"/>
      <c r="F29" s="41"/>
      <c r="G29" s="46"/>
      <c r="H29" s="47"/>
      <c r="I29" s="44"/>
      <c r="J29" s="45"/>
      <c r="K29" s="44"/>
    </row>
    <row r="30" spans="2:11" ht="15" customHeight="1">
      <c r="B30" s="32"/>
      <c r="C30" s="57" t="s">
        <v>27</v>
      </c>
      <c r="D30" s="116" t="str">
        <f>Dane!E13</f>
        <v>jeden tysiąc zł 0/100</v>
      </c>
      <c r="E30" s="116"/>
      <c r="F30" s="116"/>
      <c r="G30" s="116"/>
      <c r="H30" s="116"/>
      <c r="I30" s="116"/>
      <c r="J30" s="116"/>
      <c r="K30" s="58" t="s">
        <v>28</v>
      </c>
    </row>
    <row r="31" spans="2:11" ht="6.75" customHeight="1">
      <c r="B31" s="32"/>
      <c r="C31" s="32"/>
      <c r="D31" s="32"/>
      <c r="E31" s="32"/>
      <c r="F31" s="32"/>
      <c r="G31" s="32"/>
      <c r="H31" s="16"/>
      <c r="I31" s="32"/>
      <c r="J31" s="32"/>
      <c r="K31" s="32"/>
    </row>
    <row r="32" spans="2:11" ht="15">
      <c r="B32" s="40"/>
      <c r="C32" s="36" t="s">
        <v>29</v>
      </c>
      <c r="D32" s="23"/>
      <c r="E32" s="111"/>
      <c r="F32" s="111"/>
      <c r="G32" s="111"/>
      <c r="H32" s="111"/>
      <c r="I32" s="111"/>
      <c r="J32" s="111"/>
      <c r="K32" s="111"/>
    </row>
    <row r="33" spans="2:11" ht="12.75">
      <c r="B33" s="32"/>
      <c r="C33" s="32"/>
      <c r="D33" s="32"/>
      <c r="E33" s="32"/>
      <c r="F33" s="32"/>
      <c r="G33" s="32"/>
      <c r="H33" s="45"/>
      <c r="I33" s="48"/>
      <c r="J33" s="48"/>
      <c r="K33" s="48"/>
    </row>
    <row r="34" spans="2:11" ht="12.75">
      <c r="B34" s="40"/>
      <c r="C34" s="32"/>
      <c r="D34" s="49"/>
      <c r="E34" s="32"/>
      <c r="F34" s="32"/>
      <c r="G34" s="32"/>
      <c r="H34" s="45"/>
      <c r="I34" s="48"/>
      <c r="J34" s="48"/>
      <c r="K34" s="48"/>
    </row>
    <row r="35" spans="2:13" ht="24.75" customHeight="1">
      <c r="B35" s="49"/>
      <c r="C35" s="32"/>
      <c r="D35" s="128" t="s">
        <v>30</v>
      </c>
      <c r="E35" s="129"/>
      <c r="F35" s="129"/>
      <c r="G35" s="129"/>
      <c r="H35" s="60"/>
      <c r="I35" s="90"/>
      <c r="J35" s="72">
        <f>K28</f>
        <v>1000</v>
      </c>
      <c r="K35" s="48"/>
      <c r="M35" s="68"/>
    </row>
    <row r="36" spans="2:11" ht="24.75" customHeight="1">
      <c r="B36" s="32"/>
      <c r="C36" s="32"/>
      <c r="D36" s="130" t="s">
        <v>31</v>
      </c>
      <c r="E36" s="131"/>
      <c r="F36" s="131"/>
      <c r="G36" s="131"/>
      <c r="H36" s="60">
        <v>0.2</v>
      </c>
      <c r="I36" s="90"/>
      <c r="J36" s="73">
        <f>K36*H36</f>
        <v>177.48000000000002</v>
      </c>
      <c r="K36" s="93">
        <f>K28-J37</f>
        <v>887.4</v>
      </c>
    </row>
    <row r="37" spans="2:11" ht="24.75" customHeight="1">
      <c r="B37" s="32"/>
      <c r="C37" s="32"/>
      <c r="D37" s="132" t="s">
        <v>32</v>
      </c>
      <c r="E37" s="121"/>
      <c r="F37" s="121"/>
      <c r="G37" s="121"/>
      <c r="H37" s="60"/>
      <c r="I37" s="90"/>
      <c r="J37" s="74">
        <f>SUM(J38:J40)</f>
        <v>112.60000000000001</v>
      </c>
      <c r="K37" s="48"/>
    </row>
    <row r="38" spans="2:13" ht="24.75" customHeight="1">
      <c r="B38" s="32"/>
      <c r="C38" s="87" t="b">
        <v>1</v>
      </c>
      <c r="D38" s="88"/>
      <c r="E38" s="62" t="s">
        <v>36</v>
      </c>
      <c r="F38" s="121" t="s">
        <v>33</v>
      </c>
      <c r="G38" s="121"/>
      <c r="H38" s="67">
        <v>0.0976</v>
      </c>
      <c r="I38" s="90"/>
      <c r="J38" s="74">
        <f>IF($C$38,$K$28*H38,0)</f>
        <v>97.60000000000001</v>
      </c>
      <c r="K38" s="48"/>
      <c r="M38"/>
    </row>
    <row r="39" spans="2:11" ht="24.75" customHeight="1">
      <c r="B39" s="32"/>
      <c r="C39" s="32"/>
      <c r="D39" s="65"/>
      <c r="E39" s="61"/>
      <c r="F39" s="121" t="s">
        <v>34</v>
      </c>
      <c r="G39" s="121"/>
      <c r="H39" s="67">
        <v>0.015</v>
      </c>
      <c r="I39" s="90"/>
      <c r="J39" s="74">
        <f>IF($C$38,$K$28*H39,0)</f>
        <v>15</v>
      </c>
      <c r="K39" s="48"/>
    </row>
    <row r="40" spans="2:11" ht="24.75" customHeight="1">
      <c r="B40" s="32"/>
      <c r="C40" s="87" t="b">
        <v>0</v>
      </c>
      <c r="D40" s="65"/>
      <c r="E40" s="89"/>
      <c r="F40" s="121" t="s">
        <v>35</v>
      </c>
      <c r="G40" s="121"/>
      <c r="H40" s="67">
        <v>0.0245</v>
      </c>
      <c r="I40" s="90"/>
      <c r="J40" s="74">
        <f>IF(AND($C$38,C40),$K$28*H40,0)</f>
        <v>0</v>
      </c>
      <c r="K40" s="48"/>
    </row>
    <row r="41" spans="2:11" ht="24.75" customHeight="1">
      <c r="B41" s="32"/>
      <c r="C41" s="32"/>
      <c r="D41" s="66" t="s">
        <v>37</v>
      </c>
      <c r="E41" s="63"/>
      <c r="F41" s="63"/>
      <c r="G41" s="63"/>
      <c r="H41" s="60"/>
      <c r="I41" s="90"/>
      <c r="J41" s="75">
        <f>K36-J36</f>
        <v>709.92</v>
      </c>
      <c r="K41" s="50"/>
    </row>
    <row r="42" spans="2:11" ht="24.75" customHeight="1">
      <c r="B42" s="40"/>
      <c r="C42" s="32"/>
      <c r="D42" s="66" t="s">
        <v>38</v>
      </c>
      <c r="E42" s="63"/>
      <c r="F42" s="63"/>
      <c r="G42" s="63"/>
      <c r="H42" s="64"/>
      <c r="I42" s="91"/>
      <c r="J42" s="73">
        <f>J41*0.18</f>
        <v>127.78559999999999</v>
      </c>
      <c r="K42" s="32"/>
    </row>
    <row r="43" spans="2:12" ht="24.75" customHeight="1">
      <c r="B43" s="32"/>
      <c r="C43" s="33"/>
      <c r="D43" s="117" t="s">
        <v>39</v>
      </c>
      <c r="E43" s="118"/>
      <c r="F43" s="118"/>
      <c r="G43" s="118"/>
      <c r="H43" s="118"/>
      <c r="I43" s="69">
        <v>0.0775</v>
      </c>
      <c r="J43" s="76">
        <f>K36*I43</f>
        <v>68.7735</v>
      </c>
      <c r="K43" s="44"/>
      <c r="L43" s="32"/>
    </row>
    <row r="44" spans="2:12" ht="24.75" customHeight="1">
      <c r="B44" s="32"/>
      <c r="C44" s="33"/>
      <c r="D44" s="117" t="s">
        <v>40</v>
      </c>
      <c r="E44" s="118"/>
      <c r="F44" s="118"/>
      <c r="G44" s="118"/>
      <c r="H44" s="118"/>
      <c r="I44" s="69">
        <v>0.09</v>
      </c>
      <c r="J44" s="76">
        <f>K36*I44</f>
        <v>79.866</v>
      </c>
      <c r="K44" s="44"/>
      <c r="L44" s="32"/>
    </row>
    <row r="45" spans="2:11" ht="24.75" customHeight="1">
      <c r="B45" s="32"/>
      <c r="C45" s="33"/>
      <c r="D45" s="117" t="s">
        <v>41</v>
      </c>
      <c r="E45" s="118"/>
      <c r="F45" s="118"/>
      <c r="G45" s="118"/>
      <c r="H45" s="118"/>
      <c r="I45" s="92"/>
      <c r="J45" s="94">
        <f>ROUND(J42-J43,0)</f>
        <v>59</v>
      </c>
      <c r="K45" s="44"/>
    </row>
    <row r="46" spans="2:11" ht="24.75" customHeight="1">
      <c r="B46" s="32"/>
      <c r="C46" s="33"/>
      <c r="D46" s="119" t="s">
        <v>42</v>
      </c>
      <c r="E46" s="120"/>
      <c r="F46" s="120"/>
      <c r="G46" s="120"/>
      <c r="H46" s="120"/>
      <c r="I46" s="92"/>
      <c r="J46" s="77">
        <f>K36-J45-J44</f>
        <v>748.534</v>
      </c>
      <c r="K46" s="44"/>
    </row>
    <row r="47" spans="2:11" ht="15" customHeight="1">
      <c r="B47" s="32"/>
      <c r="C47" s="33"/>
      <c r="D47" s="33"/>
      <c r="E47" s="33"/>
      <c r="F47" s="41"/>
      <c r="G47" s="46"/>
      <c r="H47" s="47"/>
      <c r="I47" s="44"/>
      <c r="J47" s="45"/>
      <c r="K47" s="44"/>
    </row>
    <row r="48" spans="2:11" ht="15" customHeight="1">
      <c r="B48" s="32"/>
      <c r="C48" s="98" t="s">
        <v>45</v>
      </c>
      <c r="D48" s="98"/>
      <c r="E48" s="98"/>
      <c r="F48" s="122" t="str">
        <f>Dane!E27</f>
        <v>siedemset czterdzieści osiem zł 53/100</v>
      </c>
      <c r="G48" s="122"/>
      <c r="H48" s="122"/>
      <c r="I48" s="122"/>
      <c r="J48" s="122"/>
      <c r="K48" s="122"/>
    </row>
    <row r="49" spans="2:11" ht="15" customHeight="1">
      <c r="B49" s="32"/>
      <c r="C49" s="101"/>
      <c r="D49" s="101"/>
      <c r="E49" s="101"/>
      <c r="F49" s="41"/>
      <c r="G49" s="46"/>
      <c r="H49" s="47"/>
      <c r="I49" s="44"/>
      <c r="K49" s="44"/>
    </row>
    <row r="50" spans="2:11" ht="15" customHeight="1">
      <c r="B50" s="32"/>
      <c r="C50" s="126" t="s">
        <v>46</v>
      </c>
      <c r="D50" s="127"/>
      <c r="E50" s="127"/>
      <c r="F50" s="78"/>
      <c r="G50" s="79"/>
      <c r="H50" s="80"/>
      <c r="I50" s="81"/>
      <c r="J50" s="86">
        <f>J46</f>
        <v>748.534</v>
      </c>
      <c r="K50" s="85"/>
    </row>
    <row r="51" spans="2:11" ht="6" customHeight="1">
      <c r="B51" s="32"/>
      <c r="C51" s="82"/>
      <c r="D51" s="32"/>
      <c r="E51" s="32"/>
      <c r="F51" s="32"/>
      <c r="G51" s="32"/>
      <c r="H51" s="16"/>
      <c r="I51" s="32"/>
      <c r="J51" s="32"/>
      <c r="K51" s="83"/>
    </row>
    <row r="52" spans="2:11" ht="15">
      <c r="B52" s="32"/>
      <c r="C52" s="84" t="s">
        <v>47</v>
      </c>
      <c r="D52" s="34"/>
      <c r="E52" s="34"/>
      <c r="F52" s="34"/>
      <c r="G52" s="124" t="str">
        <f>F48</f>
        <v>siedemset czterdzieści osiem zł 53/100</v>
      </c>
      <c r="H52" s="124"/>
      <c r="I52" s="124"/>
      <c r="J52" s="124"/>
      <c r="K52" s="125"/>
    </row>
    <row r="59" spans="6:11" ht="12.75">
      <c r="F59" s="32"/>
      <c r="G59" s="32"/>
      <c r="H59" s="16"/>
      <c r="I59" s="32"/>
      <c r="J59" s="32"/>
      <c r="K59" s="32"/>
    </row>
    <row r="60" spans="6:11" ht="12.75">
      <c r="F60" s="32"/>
      <c r="G60" s="32"/>
      <c r="H60" s="16"/>
      <c r="I60" s="34"/>
      <c r="J60" s="34"/>
      <c r="K60" s="34"/>
    </row>
    <row r="61" spans="3:11" ht="12.75">
      <c r="C61" s="123" t="s">
        <v>48</v>
      </c>
      <c r="D61" s="123"/>
      <c r="E61" s="123"/>
      <c r="F61" s="32"/>
      <c r="H61" s="35"/>
      <c r="I61" s="123" t="s">
        <v>49</v>
      </c>
      <c r="J61" s="123"/>
      <c r="K61" s="123"/>
    </row>
  </sheetData>
  <sheetProtection password="B8EF" sheet="1" objects="1" scenarios="1" formatRows="0"/>
  <mergeCells count="50">
    <mergeCell ref="E32:K32"/>
    <mergeCell ref="D35:G35"/>
    <mergeCell ref="D36:G36"/>
    <mergeCell ref="D37:G37"/>
    <mergeCell ref="F38:G38"/>
    <mergeCell ref="F39:G39"/>
    <mergeCell ref="D43:H43"/>
    <mergeCell ref="C48:E48"/>
    <mergeCell ref="F48:K48"/>
    <mergeCell ref="I61:K61"/>
    <mergeCell ref="C61:E61"/>
    <mergeCell ref="G52:K52"/>
    <mergeCell ref="C50:E50"/>
    <mergeCell ref="C27:E27"/>
    <mergeCell ref="C29:E29"/>
    <mergeCell ref="C25:E25"/>
    <mergeCell ref="C26:E26"/>
    <mergeCell ref="D30:J30"/>
    <mergeCell ref="C49:E49"/>
    <mergeCell ref="D44:H44"/>
    <mergeCell ref="D45:H45"/>
    <mergeCell ref="D46:H46"/>
    <mergeCell ref="F40:G40"/>
    <mergeCell ref="B1:K1"/>
    <mergeCell ref="I8:J8"/>
    <mergeCell ref="E10:J10"/>
    <mergeCell ref="E12:F12"/>
    <mergeCell ref="E2:H2"/>
    <mergeCell ref="E14:F14"/>
    <mergeCell ref="J6:K6"/>
    <mergeCell ref="G16:J16"/>
    <mergeCell ref="E18:J18"/>
    <mergeCell ref="C21:E21"/>
    <mergeCell ref="C20:D20"/>
    <mergeCell ref="E20:J20"/>
    <mergeCell ref="C4:E4"/>
    <mergeCell ref="C6:D6"/>
    <mergeCell ref="F4:J4"/>
    <mergeCell ref="G5:I5"/>
    <mergeCell ref="E6:H6"/>
    <mergeCell ref="E24:H24"/>
    <mergeCell ref="H23:I23"/>
    <mergeCell ref="F22:K22"/>
    <mergeCell ref="C28:F28"/>
    <mergeCell ref="C24:D24"/>
    <mergeCell ref="C22:E22"/>
    <mergeCell ref="C23:E23"/>
    <mergeCell ref="J24:K24"/>
    <mergeCell ref="F26:K26"/>
    <mergeCell ref="F27:K27"/>
  </mergeCells>
  <printOptions/>
  <pageMargins left="0.75" right="0.75" top="1" bottom="1" header="0.5" footer="0.5"/>
  <pageSetup horizontalDpi="600" verticalDpi="600" orientation="portrait" paperSize="9" scale="71" r:id="rId3"/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0" bestFit="1" customWidth="1"/>
    <col min="3" max="4" width="3.57421875" style="0" bestFit="1" customWidth="1"/>
    <col min="5" max="10" width="20.7109375" style="0" customWidth="1"/>
  </cols>
  <sheetData>
    <row r="1" spans="1:8" ht="12.75">
      <c r="A1" s="3">
        <f>Rachunek!K28</f>
        <v>1000</v>
      </c>
      <c r="G1" s="133" t="s">
        <v>0</v>
      </c>
      <c r="H1" s="133"/>
    </row>
    <row r="2" spans="1:10" ht="12.75">
      <c r="A2" s="5"/>
      <c r="C2" s="6" t="s">
        <v>1</v>
      </c>
      <c r="D2" s="7" t="s">
        <v>2</v>
      </c>
      <c r="E2" s="6" t="s">
        <v>1</v>
      </c>
      <c r="F2" s="7" t="s">
        <v>2</v>
      </c>
      <c r="G2" s="6" t="s">
        <v>1</v>
      </c>
      <c r="H2" s="7" t="s">
        <v>2</v>
      </c>
      <c r="I2" s="4" t="s">
        <v>3</v>
      </c>
      <c r="J2" s="8" t="s">
        <v>4</v>
      </c>
    </row>
    <row r="3" spans="1:10" ht="12.75">
      <c r="A3">
        <f>INT(A$1/10000000)</f>
        <v>0</v>
      </c>
      <c r="C3" s="2">
        <f>IF(AND(A3&gt;=0,A3&lt;=5),1,0)</f>
        <v>1</v>
      </c>
      <c r="D3" s="2">
        <f>IF(AND(A3&gt;=6,A3&lt;=9),1,0)</f>
        <v>0</v>
      </c>
      <c r="E3" s="9">
        <f>IF(A3=0,"",IF(A3=1,IF(A4=0,"dziesięć milionów ",""),IF(A3=2,"dwadzieścia ",IF(A3=3,"trzydzieści ",IF(A3=4,"czterdzieści ",IF(A3=5,"pięćdziesiąt ",""))))))</f>
      </c>
      <c r="F3" s="9">
        <f>IF(A3=6,"sześćdziesiąt ",IF(A3=7,"siedemdziesiąt ",IF(A3=8,"osiemdziesiąt ",IF(A3=9,"dziewięćdziesiąt ",""))))</f>
      </c>
      <c r="G3" s="9"/>
      <c r="H3" s="9"/>
      <c r="I3" s="9"/>
      <c r="J3" s="9">
        <f>IF(C3,E3&amp;I3,IF(D3,F3&amp;I3,""))</f>
      </c>
    </row>
    <row r="4" spans="1:10" ht="12.75">
      <c r="A4" s="5">
        <f>INT(A$1/1000000)-A3*10</f>
        <v>0</v>
      </c>
      <c r="C4" s="2">
        <f aca="true" t="shared" si="0" ref="C4:C10">IF(AND(A4&gt;=0,A4&lt;=5),1,0)</f>
        <v>1</v>
      </c>
      <c r="D4" s="2">
        <f aca="true" t="shared" si="1" ref="D4:D10">IF(AND(A4&gt;=6,A4&lt;=9),1,0)</f>
        <v>0</v>
      </c>
      <c r="E4" s="9">
        <f>IF(A4=0,IF(AND(A3&lt;&gt;0,A3&lt;&gt;1),"milionów ",""),IF(A4=1,IF(A3=0,"jeden milion ","jeden milionów "),IF(A4=2,"dwa miliony ",IF(A4=3,"trzy miliony ",IF(A4=4,"cztery miliony ",IF(A4=5,"pięć milionów ",""))))))</f>
      </c>
      <c r="F4" s="9">
        <f>IF(A4=6,"sześć milionów ",IF(A4=7,"siedem milionów ",IF(A4=8,"osiem milionów ",IF(A4=9,"dziewięć milionów ",""))))</f>
      </c>
      <c r="G4" s="9">
        <f>IF(A4=0,"",IF(A4=1,"jedenaście milionów ",IF(A4=2,"dwanaście milionów ",IF(A4=3,"trzynaście milionów ",IF(A4=4,"czternaście milionów ",IF(A4=5,"piętnaście milionów ",""))))))</f>
      </c>
      <c r="H4" s="9">
        <f>IF(A4=6,"szesnaście milionów ",IF(A4=7,"siedemnaście milionów ",IF(A4=8,"osiemnaście milionów ",IF(A4=9,"dziewiętnaście milionów ",""))))</f>
      </c>
      <c r="I4" s="9"/>
      <c r="J4" s="9">
        <f>IF(A3=1,IF(C4,G4,IF(D4,H4)),IF(C4,E4,IF(D4,F4,"")))</f>
      </c>
    </row>
    <row r="5" spans="1:10" ht="12.75">
      <c r="A5">
        <f>INT(A$1/100000)-10*A4-100*A3</f>
        <v>0</v>
      </c>
      <c r="C5" s="2">
        <f t="shared" si="0"/>
        <v>1</v>
      </c>
      <c r="D5" s="2">
        <f t="shared" si="1"/>
        <v>0</v>
      </c>
      <c r="E5" s="9">
        <f>IF(A5=0,"",IF(A5=1,"sto ",IF(A5=2,"dwieście ",IF(A5=3,"trzysta ",IF(A5=4,"czterysta ",IF(A5=5,"pięćset ",""))))))</f>
      </c>
      <c r="F5" s="9">
        <f>IF(A5=6,"sześćset ",IF(A5=7,"siedemset ",IF(A5=8,"osiemset ",IF(A5=9,"dziewięćset ",""))))</f>
      </c>
      <c r="G5" s="9"/>
      <c r="H5" s="9"/>
      <c r="I5" s="9"/>
      <c r="J5" s="9">
        <f>IF(C5,E5&amp;I5,IF(D5,F5&amp;I5,""))</f>
      </c>
    </row>
    <row r="6" spans="1:10" ht="12.75">
      <c r="A6">
        <f>INT(A$1/10000)-10*A5-100*A4-1000*A3</f>
        <v>0</v>
      </c>
      <c r="C6" s="2">
        <f t="shared" si="0"/>
        <v>1</v>
      </c>
      <c r="D6" s="2">
        <f t="shared" si="1"/>
        <v>0</v>
      </c>
      <c r="E6" s="9">
        <f>IF(A6=0,"",IF(A6=1,IF(A7=0,"dziesięć tysięcy ",""),IF(A6=2,"dwadzieścia ",IF(A6=3,"trzydzieści ",IF(A6=4,"czterdzieści ",IF(A6=5,"pięćdziesiąt ",""))))))</f>
      </c>
      <c r="F6" s="9">
        <f>IF(A6=6,"sześćdziesiąt ",IF(A6=7,"siedemdziesiąt ",IF(A6=8,"osiemdziesiąt ",IF(A6=9,"dziewięćdziesiąt ",""))))</f>
      </c>
      <c r="G6" s="9"/>
      <c r="H6" s="9"/>
      <c r="I6" s="9"/>
      <c r="J6" s="9">
        <f>IF(C6,E6&amp;I6,IF(D6,F6&amp;I6,""))</f>
      </c>
    </row>
    <row r="7" spans="1:10" ht="12.75">
      <c r="A7" s="5">
        <f>INT(A$1/1000)-10*A6-100*A5-1000*A4-10000*A3</f>
        <v>1</v>
      </c>
      <c r="C7" s="2">
        <f t="shared" si="0"/>
        <v>1</v>
      </c>
      <c r="D7" s="2">
        <f t="shared" si="1"/>
        <v>0</v>
      </c>
      <c r="E7" s="9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>jeden tysiąc </v>
      </c>
      <c r="F7" s="9">
        <f>IF(A7=6,"sześć tysięcy ",IF(A7=7,"siedem tysięcy ",IF(A7=8,"osiem tysięcy ",IF(A7=9,"dziewięć tysięcy ",""))))</f>
      </c>
      <c r="G7" s="9" t="str">
        <f>IF(A7=0,"",IF(A7=1,"jedenaście tysięcy ",IF(A7=2,"dwanaście tysięcy ",IF(A7=3,"trzynaście tysięcy ",IF(A7=4,"czternaście tysięcy ",IF(A7=5,"piętnaście tysięcy ",""))))))</f>
        <v>jedenaście tysięcy </v>
      </c>
      <c r="H7" s="9">
        <f>IF(A7=6,"szesnaście tysięcy ",IF(A7=7,"siedemnaście tysięcy ",IF(A7=8,"osiemnaście tysięcy ",IF(A7=9,"dziewiętnaście tysięcy ",""))))</f>
      </c>
      <c r="I7" s="9"/>
      <c r="J7" s="9" t="str">
        <f>IF(A6=1,IF(C7,G7,IF(D7,H7)),IF(C7,E7,IF(D7,F7,"")))</f>
        <v>jeden tysiąc </v>
      </c>
    </row>
    <row r="8" spans="1:10" ht="12.75">
      <c r="A8">
        <f>INT(A$1/100)-10*A7-100*A6-1000*A5-10000*A4-100000*A3</f>
        <v>0</v>
      </c>
      <c r="C8" s="2">
        <f t="shared" si="0"/>
        <v>1</v>
      </c>
      <c r="D8" s="2">
        <f t="shared" si="1"/>
        <v>0</v>
      </c>
      <c r="E8" s="9">
        <f>IF(A8=0,"",IF(A8=1,"sto ",IF(A8=2,"dwieście ",IF(A8=3,"trzysta ",IF(A8=4,"czterysta ",IF(A8=5,"pięćset ",""))))))</f>
      </c>
      <c r="F8" s="9">
        <f>IF(A8=6,"sześćset ",IF(A8=7,"siedemset ",IF(A8=8,"osiemset ",IF(A8=9,"dziewięćset ",""))))</f>
      </c>
      <c r="G8" s="9"/>
      <c r="H8" s="9"/>
      <c r="I8" s="9"/>
      <c r="J8" s="9">
        <f>IF(C8,E8&amp;I8,IF(D8,F8&amp;I8,""))</f>
      </c>
    </row>
    <row r="9" spans="1:10" ht="12.75">
      <c r="A9">
        <f>INT(A$1/10)-10*A8-100*A7-1000*A6-10000*A5-100000*A4-1000000*A3</f>
        <v>0</v>
      </c>
      <c r="C9" s="2">
        <f t="shared" si="0"/>
        <v>1</v>
      </c>
      <c r="D9" s="2">
        <f t="shared" si="1"/>
        <v>0</v>
      </c>
      <c r="E9" s="9">
        <f>IF(A9=0,"",IF(A9=1,IF(A10=0,"dziesięć ",""),IF(A9=2,"dwadzieścia ",IF(A9=3,"trzydzieści ",IF(A9=4,"czterdzieści ",IF(A9=5,"pięćdziesiąt ",""))))))</f>
      </c>
      <c r="F9" s="9">
        <f>IF(A9=6,"sześćdziesiąt ",IF(A9=7,"siedemdziesiąt ",IF(A9=8,"osiemdziesiąt ",IF(A9=9,"dziewięćdziesiąt ",""))))</f>
      </c>
      <c r="G9" s="9"/>
      <c r="H9" s="9"/>
      <c r="I9" s="9"/>
      <c r="J9" s="9">
        <f>IF(C9,E9&amp;I9,IF(D9,F9&amp;I9,""))</f>
      </c>
    </row>
    <row r="10" spans="1:10" ht="12.75">
      <c r="A10" s="5">
        <f>INT(A$1)-10*A9-100*A8-1000*A7-10000*A6-100000*A5-1000000*A4-10000000*A3</f>
        <v>0</v>
      </c>
      <c r="C10" s="2">
        <f t="shared" si="0"/>
        <v>1</v>
      </c>
      <c r="D10" s="2">
        <f t="shared" si="1"/>
        <v>0</v>
      </c>
      <c r="E10" s="9">
        <f>IF(A10=0,"",IF(A10=1,"jeden ",IF(A10=2,"dwa ",IF(A10=3,"trzy ",IF(A10=4,"cztery ",IF(A10=5,"pięć ",""))))))</f>
      </c>
      <c r="F10" s="9">
        <f>IF(A10=6,"sześć ",IF(A10=7,"siedem ",IF(A10=8,"osiem ",IF(A10=9,"dziewięć ",""))))</f>
      </c>
      <c r="G10" s="9">
        <f>IF(A10=0,"",IF(A10=1,"jedenaście ",IF(A10=2,"dwanaście ",IF(A10=3,"trzynaście ",IF(A10=4,"czternaście ",IF(A10=5,"piętnaście ",""))))))</f>
      </c>
      <c r="H10" s="9">
        <f>IF(A10=6,"szesnaście ",IF(A10=7,"siedemnaście ",IF(A10=8,"osiemnaście ",IF(A10=9,"dziewiętnaście ",""))))</f>
      </c>
      <c r="I10" s="9"/>
      <c r="J10" s="9">
        <f>IF(A9=1,IF(C10,G10,IF(D10,H10)),IF(C10,E10,IF(D10,F10,"")))</f>
      </c>
    </row>
    <row r="11" spans="1:10" ht="12.75">
      <c r="A11" s="1">
        <f>ROUND((A1-TRUNC(A1,0))*100,0)</f>
        <v>0</v>
      </c>
      <c r="E11" s="9"/>
      <c r="F11" s="9"/>
      <c r="G11" s="9"/>
      <c r="H11" s="9"/>
      <c r="I11" s="9"/>
      <c r="J11" s="9" t="str">
        <f>"zł "&amp;A11&amp;"/100"</f>
        <v>zł 0/100</v>
      </c>
    </row>
    <row r="12" spans="5:10" ht="12.75">
      <c r="E12" s="10" t="s">
        <v>5</v>
      </c>
      <c r="F12" s="9"/>
      <c r="G12" s="9"/>
      <c r="H12" s="9"/>
      <c r="I12" s="9"/>
      <c r="J12" s="9"/>
    </row>
    <row r="13" spans="1:10" ht="12.75">
      <c r="A13" s="3">
        <f>TRUNC(A1,1)</f>
        <v>1000</v>
      </c>
      <c r="E13" s="9" t="str">
        <f>J3&amp;J4&amp;J5&amp;J6&amp;J7&amp;J8&amp;J9&amp;J10&amp;J11</f>
        <v>jeden tysiąc zł 0/100</v>
      </c>
      <c r="F13" s="9"/>
      <c r="G13" s="9"/>
      <c r="H13" s="9"/>
      <c r="I13" s="9"/>
      <c r="J13" s="9"/>
    </row>
    <row r="15" spans="1:8" ht="12.75">
      <c r="A15" s="3">
        <f>Rachunek!J46</f>
        <v>748.534</v>
      </c>
      <c r="G15" s="133" t="s">
        <v>0</v>
      </c>
      <c r="H15" s="133"/>
    </row>
    <row r="16" spans="1:10" ht="12.75">
      <c r="A16" s="5"/>
      <c r="C16" s="6" t="s">
        <v>1</v>
      </c>
      <c r="D16" s="7" t="s">
        <v>2</v>
      </c>
      <c r="E16" s="6" t="s">
        <v>1</v>
      </c>
      <c r="F16" s="7" t="s">
        <v>2</v>
      </c>
      <c r="G16" s="6" t="s">
        <v>1</v>
      </c>
      <c r="H16" s="7" t="s">
        <v>2</v>
      </c>
      <c r="I16" s="4" t="s">
        <v>3</v>
      </c>
      <c r="J16" s="8" t="s">
        <v>4</v>
      </c>
    </row>
    <row r="17" spans="1:10" ht="12.75">
      <c r="A17">
        <f>INT(A$15/10000000)</f>
        <v>0</v>
      </c>
      <c r="C17" s="2">
        <f>IF(AND(A17&gt;=0,A17&lt;=5),1,0)</f>
        <v>1</v>
      </c>
      <c r="D17" s="2">
        <f>IF(AND(A17&gt;=6,A17&lt;=9),1,0)</f>
        <v>0</v>
      </c>
      <c r="E17" s="9">
        <f>IF(A17=0,"",IF(A17=1,IF(A18=0,"dziesięć milionów ",""),IF(A17=2,"dwadzieścia ",IF(A17=3,"trzydzieści ",IF(A17=4,"czterdzieści ",IF(A17=5,"pięćdziesiąt ",""))))))</f>
      </c>
      <c r="F17" s="9">
        <f>IF(A17=6,"sześćdziesiąt ",IF(A17=7,"siedemdziesiąt ",IF(A17=8,"osiemdziesiąt ",IF(A17=9,"dziewięćdziesiąt ",""))))</f>
      </c>
      <c r="G17" s="9"/>
      <c r="H17" s="9"/>
      <c r="I17" s="9"/>
      <c r="J17" s="9">
        <f>IF(C17,E17&amp;I17,IF(D17,F17&amp;I17,""))</f>
      </c>
    </row>
    <row r="18" spans="1:10" ht="12.75">
      <c r="A18" s="5">
        <f>INT(A$15/1000000)-A17*10</f>
        <v>0</v>
      </c>
      <c r="C18" s="2">
        <f aca="true" t="shared" si="2" ref="C18:C24">IF(AND(A18&gt;=0,A18&lt;=5),1,0)</f>
        <v>1</v>
      </c>
      <c r="D18" s="2">
        <f aca="true" t="shared" si="3" ref="D18:D24">IF(AND(A18&gt;=6,A18&lt;=9),1,0)</f>
        <v>0</v>
      </c>
      <c r="E18" s="9">
        <f>IF(A18=0,IF(AND(A17&lt;&gt;0,A17&lt;&gt;1),"milionów ",""),IF(A18=1,IF(A17=0,"jeden milion ","jeden milionów "),IF(A18=2,"dwa miliony ",IF(A18=3,"trzy miliony ",IF(A18=4,"cztery miliony ",IF(A18=5,"pięć milionów ",""))))))</f>
      </c>
      <c r="F18" s="9">
        <f>IF(A18=6,"sześć milionów ",IF(A18=7,"siedem milionów ",IF(A18=8,"osiem milionów ",IF(A18=9,"dziewięć milionów ",""))))</f>
      </c>
      <c r="G18" s="9">
        <f>IF(A18=0,"",IF(A18=1,"jedenaście milionów ",IF(A18=2,"dwanaście milionów ",IF(A18=3,"trzynaście milionów ",IF(A18=4,"czternaście milionów ",IF(A18=5,"piętnaście milionów ",""))))))</f>
      </c>
      <c r="H18" s="9">
        <f>IF(A18=6,"szesnaście milionów ",IF(A18=7,"siedemnaście milionów ",IF(A18=8,"osiemnaście milionów ",IF(A18=9,"dziewiętnaście milionów ",""))))</f>
      </c>
      <c r="I18" s="9"/>
      <c r="J18" s="9">
        <f>IF(A17=1,IF(C18,G18,IF(D18,H18)),IF(C18,E18,IF(D18,F18,"")))</f>
      </c>
    </row>
    <row r="19" spans="1:10" ht="12.75">
      <c r="A19">
        <f>INT(A$15/100000)-10*A18-100*A17</f>
        <v>0</v>
      </c>
      <c r="C19" s="2">
        <f t="shared" si="2"/>
        <v>1</v>
      </c>
      <c r="D19" s="2">
        <f t="shared" si="3"/>
        <v>0</v>
      </c>
      <c r="E19" s="9">
        <f>IF(A19=0,"",IF(A19=1,"sto ",IF(A19=2,"dwieście ",IF(A19=3,"trzysta ",IF(A19=4,"czterysta ",IF(A19=5,"pięćset ",""))))))</f>
      </c>
      <c r="F19" s="9">
        <f>IF(A19=6,"sześćset ",IF(A19=7,"siedemset ",IF(A19=8,"osiemset ",IF(A19=9,"dziewięćset ",""))))</f>
      </c>
      <c r="G19" s="9"/>
      <c r="H19" s="9"/>
      <c r="I19" s="9"/>
      <c r="J19" s="9">
        <f>IF(C19,E19&amp;I19,IF(D19,F19&amp;I19,""))</f>
      </c>
    </row>
    <row r="20" spans="1:10" ht="12.75">
      <c r="A20">
        <f>INT(A$15/10000)-10*A19-100*A18-1000*A17</f>
        <v>0</v>
      </c>
      <c r="C20" s="2">
        <f t="shared" si="2"/>
        <v>1</v>
      </c>
      <c r="D20" s="2">
        <f t="shared" si="3"/>
        <v>0</v>
      </c>
      <c r="E20" s="9">
        <f>IF(A20=0,"",IF(A20=1,IF(A21=0,"dziesięć tysięcy ",""),IF(A20=2,"dwadzieścia ",IF(A20=3,"trzydzieści ",IF(A20=4,"czterdzieści ",IF(A20=5,"pięćdziesiąt ",""))))))</f>
      </c>
      <c r="F20" s="9">
        <f>IF(A20=6,"sześćdziesiąt ",IF(A20=7,"siedemdziesiąt ",IF(A20=8,"osiemdziesiąt ",IF(A20=9,"dziewięćdziesiąt ",""))))</f>
      </c>
      <c r="G20" s="9"/>
      <c r="H20" s="9"/>
      <c r="I20" s="9"/>
      <c r="J20" s="9">
        <f>IF(C20,E20&amp;I20,IF(D20,F20&amp;I20,""))</f>
      </c>
    </row>
    <row r="21" spans="1:10" ht="12.75">
      <c r="A21" s="5">
        <f>INT(A$15/1000)-10*A20-100*A19-1000*A18-10000*A17</f>
        <v>0</v>
      </c>
      <c r="C21" s="2">
        <f t="shared" si="2"/>
        <v>1</v>
      </c>
      <c r="D21" s="2">
        <f t="shared" si="3"/>
        <v>0</v>
      </c>
      <c r="E21" s="9">
        <f>IF(A21=0,IF(OR(AND(A20&lt;&gt;0,A20&lt;&gt;1),AND(A19&lt;&gt;0,A20=0)),"tysięcy ",""),IF(A21=1,IF(AND(A19=0,A20=0),"jeden tysiąc ","jeden tysięcy "),IF(A21=2,"dwa tysiące ",IF(A21=3,"trzy tysiące ",IF(A21=4,"cztery tysiące ",IF(A21=5,"pięć tysięcy ",""))))))</f>
      </c>
      <c r="F21" s="9">
        <f>IF(A21=6,"sześć tysięcy ",IF(A21=7,"siedem tysięcy ",IF(A21=8,"osiem tysięcy ",IF(A21=9,"dziewięć tysięcy ",""))))</f>
      </c>
      <c r="G21" s="9">
        <f>IF(A21=0,"",IF(A21=1,"jedenaście tysięcy ",IF(A21=2,"dwanaście tysięcy ",IF(A21=3,"trzynaście tysięcy ",IF(A21=4,"czternaście tysięcy ",IF(A21=5,"piętnaście tysięcy ",""))))))</f>
      </c>
      <c r="H21" s="9">
        <f>IF(A21=6,"szesnaście tysięcy ",IF(A21=7,"siedemnaście tysięcy ",IF(A21=8,"osiemnaście tysięcy ",IF(A21=9,"dziewiętnaście tysięcy ",""))))</f>
      </c>
      <c r="I21" s="9"/>
      <c r="J21" s="9">
        <f>IF(A20=1,IF(C21,G21,IF(D21,H21)),IF(C21,E21,IF(D21,F21,"")))</f>
      </c>
    </row>
    <row r="22" spans="1:10" ht="12.75">
      <c r="A22">
        <f>INT(A$15/100)-10*A21-100*A20-1000*A19-10000*A18-100000*A17</f>
        <v>7</v>
      </c>
      <c r="C22" s="2">
        <f t="shared" si="2"/>
        <v>0</v>
      </c>
      <c r="D22" s="2">
        <f t="shared" si="3"/>
        <v>1</v>
      </c>
      <c r="E22" s="9">
        <f>IF(A22=0,"",IF(A22=1,"sto ",IF(A22=2,"dwieście ",IF(A22=3,"trzysta ",IF(A22=4,"czterysta ",IF(A22=5,"pięćset ",""))))))</f>
      </c>
      <c r="F22" s="9" t="str">
        <f>IF(A22=6,"sześćset ",IF(A22=7,"siedemset ",IF(A22=8,"osiemset ",IF(A22=9,"dziewięćset ",""))))</f>
        <v>siedemset </v>
      </c>
      <c r="G22" s="9"/>
      <c r="H22" s="9"/>
      <c r="I22" s="9"/>
      <c r="J22" s="9" t="str">
        <f>IF(C22,E22&amp;I22,IF(D22,F22&amp;I22,""))</f>
        <v>siedemset </v>
      </c>
    </row>
    <row r="23" spans="1:10" ht="12.75">
      <c r="A23">
        <f>INT(A$15/10)-10*A22-100*A21-1000*A20-10000*A19-100000*A18-1000000*A17</f>
        <v>4</v>
      </c>
      <c r="C23" s="2">
        <f t="shared" si="2"/>
        <v>1</v>
      </c>
      <c r="D23" s="2">
        <f t="shared" si="3"/>
        <v>0</v>
      </c>
      <c r="E23" s="9" t="str">
        <f>IF(A23=0,"",IF(A23=1,IF(A24=0,"dziesięć ",""),IF(A23=2,"dwadzieścia ",IF(A23=3,"trzydzieści ",IF(A23=4,"czterdzieści ",IF(A23=5,"pięćdziesiąt ",""))))))</f>
        <v>czterdzieści </v>
      </c>
      <c r="F23" s="9">
        <f>IF(A23=6,"sześćdziesiąt ",IF(A23=7,"siedemdziesiąt ",IF(A23=8,"osiemdziesiąt ",IF(A23=9,"dziewięćdziesiąt ",""))))</f>
      </c>
      <c r="G23" s="9"/>
      <c r="H23" s="9"/>
      <c r="I23" s="9"/>
      <c r="J23" s="9" t="str">
        <f>IF(C23,E23&amp;I23,IF(D23,F23&amp;I23,""))</f>
        <v>czterdzieści </v>
      </c>
    </row>
    <row r="24" spans="1:10" ht="12.75">
      <c r="A24" s="5">
        <f>INT(A$15)-10*A23-100*A22-1000*A21-10000*A20-100000*A19-1000000*A18-10000000*A17</f>
        <v>8</v>
      </c>
      <c r="C24" s="2">
        <f t="shared" si="2"/>
        <v>0</v>
      </c>
      <c r="D24" s="2">
        <f t="shared" si="3"/>
        <v>1</v>
      </c>
      <c r="E24" s="9">
        <f>IF(A24=0,"",IF(A24=1,"jeden ",IF(A24=2,"dwa ",IF(A24=3,"trzy ",IF(A24=4,"cztery ",IF(A24=5,"pięć ",""))))))</f>
      </c>
      <c r="F24" s="9" t="str">
        <f>IF(A24=6,"sześć ",IF(A24=7,"siedem ",IF(A24=8,"osiem ",IF(A24=9,"dziewięć ",""))))</f>
        <v>osiem </v>
      </c>
      <c r="G24" s="9">
        <f>IF(A24=0,"",IF(A24=1,"jedenaście ",IF(A24=2,"dwanaście ",IF(A24=3,"trzynaście ",IF(A24=4,"czternaście ",IF(A24=5,"piętnaście ",""))))))</f>
      </c>
      <c r="H24" s="9" t="str">
        <f>IF(A24=6,"szesnaście ",IF(A24=7,"siedemnaście ",IF(A24=8,"osiemnaście ",IF(A24=9,"dziewiętnaście ",""))))</f>
        <v>osiemnaście </v>
      </c>
      <c r="I24" s="9"/>
      <c r="J24" s="9" t="str">
        <f>IF(A23=1,IF(C24,G24,IF(D24,H24)),IF(C24,E24,IF(D24,F24,"")))</f>
        <v>osiem </v>
      </c>
    </row>
    <row r="25" spans="1:10" ht="12.75">
      <c r="A25" s="1">
        <f>ROUND((A15-TRUNC(A15,0))*100,0)</f>
        <v>53</v>
      </c>
      <c r="E25" s="9"/>
      <c r="F25" s="9"/>
      <c r="G25" s="9"/>
      <c r="H25" s="9"/>
      <c r="I25" s="9"/>
      <c r="J25" s="9" t="str">
        <f>"zł "&amp;A25&amp;"/100"</f>
        <v>zł 53/100</v>
      </c>
    </row>
    <row r="26" spans="5:10" ht="12.75">
      <c r="E26" s="10" t="s">
        <v>5</v>
      </c>
      <c r="F26" s="9"/>
      <c r="G26" s="9"/>
      <c r="H26" s="9"/>
      <c r="I26" s="9"/>
      <c r="J26" s="9"/>
    </row>
    <row r="27" spans="1:10" ht="12.75">
      <c r="A27" s="3">
        <f>TRUNC(A15,1)</f>
        <v>748.5</v>
      </c>
      <c r="E27" s="9" t="str">
        <f>J17&amp;J18&amp;J19&amp;J20&amp;J21&amp;J22&amp;J23&amp;J24&amp;J25</f>
        <v>siedemset czterdzieści osiem zł 53/100</v>
      </c>
      <c r="F27" s="9"/>
      <c r="G27" s="9"/>
      <c r="H27" s="9"/>
      <c r="I27" s="9"/>
      <c r="J27" s="9"/>
    </row>
    <row r="30" ht="12.75">
      <c r="B30" t="s">
        <v>43</v>
      </c>
    </row>
    <row r="31" ht="12.75">
      <c r="B31" t="s">
        <v>44</v>
      </c>
    </row>
  </sheetData>
  <sheetProtection/>
  <mergeCells count="2">
    <mergeCell ref="G1:H1"/>
    <mergeCell ref="G15:H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D1" sqref="A1:IV16384"/>
    </sheetView>
  </sheetViews>
  <sheetFormatPr defaultColWidth="9.140625" defaultRowHeight="12.75"/>
  <cols>
    <col min="3" max="3" width="12.7109375" style="0" customWidth="1"/>
    <col min="4" max="4" width="18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Młyny Szczepanki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Nowacki</dc:creator>
  <cp:keywords/>
  <dc:description/>
  <cp:lastModifiedBy>Tadeusz</cp:lastModifiedBy>
  <cp:lastPrinted>2012-06-17T12:34:28Z</cp:lastPrinted>
  <dcterms:created xsi:type="dcterms:W3CDTF">2011-05-15T15:47:34Z</dcterms:created>
  <dcterms:modified xsi:type="dcterms:W3CDTF">2016-03-10T17:05:34Z</dcterms:modified>
  <cp:category/>
  <cp:version/>
  <cp:contentType/>
  <cp:contentStatus/>
</cp:coreProperties>
</file>